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owa1-my.sharepoint.com/personal/molly_kiick_iowaeda_com/Documents/Desktop/"/>
    </mc:Choice>
  </mc:AlternateContent>
  <xr:revisionPtr revIDLastSave="0" documentId="8_{30362484-7D07-456E-899E-4A74095A48CC}" xr6:coauthVersionLast="47" xr6:coauthVersionMax="47" xr10:uidLastSave="{00000000-0000-0000-0000-000000000000}"/>
  <bookViews>
    <workbookView xWindow="-120" yWindow="-120" windowWidth="29040" windowHeight="15720" xr2:uid="{2E917190-A720-D947-8436-DEDE70D66BCC}"/>
  </bookViews>
  <sheets>
    <sheet name="Calculator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2" l="1"/>
  <c r="G25" i="2"/>
  <c r="G24" i="2"/>
  <c r="D30" i="2" a="1"/>
  <c r="D30" i="2" s="1"/>
  <c r="F16" i="2"/>
  <c r="F14" i="2"/>
  <c r="F13" i="2"/>
  <c r="K16" i="2"/>
  <c r="N14" i="2"/>
  <c r="K15" i="2"/>
  <c r="K13" i="2"/>
  <c r="N13" i="2"/>
  <c r="K12" i="2" l="1"/>
  <c r="K14" i="2"/>
  <c r="J18" i="2" l="1"/>
  <c r="N12" i="2"/>
  <c r="M18" i="2" s="1"/>
  <c r="M19" i="2" s="1"/>
  <c r="J19" i="2" l="1"/>
  <c r="C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<sst xmlns="http://schemas.openxmlformats.org/spreadsheetml/2006/main" count="67" uniqueCount="47">
  <si>
    <t>AC</t>
  </si>
  <si>
    <t>Space heating</t>
  </si>
  <si>
    <t>Air-conditioning</t>
  </si>
  <si>
    <t>Water heating</t>
  </si>
  <si>
    <t>Clothes dryer</t>
  </si>
  <si>
    <t>End use</t>
  </si>
  <si>
    <t>x</t>
  </si>
  <si>
    <t>Good</t>
  </si>
  <si>
    <t>Average</t>
  </si>
  <si>
    <t>Not good</t>
  </si>
  <si>
    <t>Wind tunnel</t>
  </si>
  <si>
    <t>Winter Temp</t>
  </si>
  <si>
    <t>Summer Temp</t>
  </si>
  <si>
    <t>Low</t>
  </si>
  <si>
    <t>65-69</t>
  </si>
  <si>
    <t>70-74</t>
  </si>
  <si>
    <t>High</t>
  </si>
  <si>
    <t>75-80</t>
  </si>
  <si>
    <t>Very High</t>
  </si>
  <si>
    <t>&gt;80</t>
  </si>
  <si>
    <t>Space Temp Setpoints</t>
  </si>
  <si>
    <t>Ranges</t>
  </si>
  <si>
    <t>Winter</t>
  </si>
  <si>
    <t>Summer</t>
  </si>
  <si>
    <t>Refrigerators</t>
  </si>
  <si>
    <t>Ranges (F)</t>
  </si>
  <si>
    <t>Estimated infiltration</t>
  </si>
  <si>
    <t>% misc end uses</t>
  </si>
  <si>
    <t>Electricity</t>
  </si>
  <si>
    <t>Other</t>
  </si>
  <si>
    <t>Natural Gas</t>
  </si>
  <si>
    <t>MMBTU/household</t>
  </si>
  <si>
    <t>Total</t>
  </si>
  <si>
    <t>Dishwasher</t>
  </si>
  <si>
    <t>Clothes washer</t>
  </si>
  <si>
    <t>Oven</t>
  </si>
  <si>
    <t>Estimate</t>
  </si>
  <si>
    <t>MMBTU/apartment</t>
  </si>
  <si>
    <t>kWh per year</t>
  </si>
  <si>
    <t>Therms</t>
  </si>
  <si>
    <r>
      <t xml:space="preserve">End use present in tenant space 
</t>
    </r>
    <r>
      <rPr>
        <sz val="16"/>
        <color theme="1"/>
        <rFont val="Aptos Narrow"/>
        <family val="2"/>
        <scheme val="minor"/>
      </rPr>
      <t xml:space="preserve">(x all that apply) </t>
    </r>
  </si>
  <si>
    <r>
      <t xml:space="preserve">Envelope &amp; Space Temperatures
</t>
    </r>
    <r>
      <rPr>
        <sz val="16"/>
        <color theme="1"/>
        <rFont val="Aptos Narrow"/>
        <family val="2"/>
        <scheme val="minor"/>
      </rPr>
      <t>(select responses from the dropdown box)</t>
    </r>
  </si>
  <si>
    <t>Estimated Per Apartment MMBTU</t>
  </si>
  <si>
    <t>Calculated Fields</t>
  </si>
  <si>
    <t>Fields requiring input</t>
  </si>
  <si>
    <r>
      <rPr>
        <sz val="16"/>
        <color theme="1"/>
        <rFont val="Aptos Narrow"/>
        <family val="2"/>
        <scheme val="minor"/>
      </rPr>
      <t xml:space="preserve">Other miscellaneous end uses includes all other loads &amp; plug loads. </t>
    </r>
    <r>
      <rPr>
        <b/>
        <sz val="16"/>
        <color theme="1"/>
        <rFont val="Aptos Narrow"/>
        <family val="2"/>
        <scheme val="minor"/>
      </rPr>
      <t xml:space="preserve">Examples: </t>
    </r>
    <r>
      <rPr>
        <sz val="16"/>
        <color theme="1"/>
        <rFont val="Aptos Narrow"/>
        <family val="2"/>
        <scheme val="minor"/>
      </rPr>
      <t xml:space="preserve">Ceiling fans, air handlers, seperate freezers, microwaves, hot tubs, etc. </t>
    </r>
  </si>
  <si>
    <r>
      <t xml:space="preserve">Other misc end uses
</t>
    </r>
    <r>
      <rPr>
        <sz val="16"/>
        <color theme="1"/>
        <rFont val="Aptos Narrow"/>
        <family val="2"/>
        <scheme val="minor"/>
      </rPr>
      <t>(in the box at right, select the approximate percent compared to  typical tenant spaces)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</si>
</sst>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6"/>
      <color theme="1"/>
      <name val="Aptos Narrow"/>
      <scheme val="minor"/>
    </font>
    <font>
      <b/>
      <sz val="16"/>
      <color theme="1"/>
      <name val="Aptos Narrow"/>
      <scheme val="minor"/>
    </font>
    <font>
      <b/>
      <sz val="20"/>
      <color theme="1"/>
      <name val="Aptos Narrow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/>
    <xf numFmtId="0" fontId="2" fillId="0" borderId="4" xfId="0" applyFont="1" applyBorder="1" applyAlignment="1">
      <alignment horizontal="right" indent="1"/>
    </xf>
    <xf numFmtId="0" fontId="2" fillId="0" borderId="5" xfId="0" applyFont="1" applyBorder="1" applyAlignment="1">
      <alignment horizontal="right" indent="1"/>
    </xf>
    <xf numFmtId="0" fontId="2" fillId="0" borderId="6" xfId="0" applyFont="1" applyBorder="1" applyAlignment="1">
      <alignment horizontal="right" indent="1"/>
    </xf>
    <xf numFmtId="9" fontId="3" fillId="0" borderId="1" xfId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164" fontId="4" fillId="4" borderId="18" xfId="0" applyNumberFormat="1" applyFont="1" applyFill="1" applyBorder="1" applyAlignment="1">
      <alignment horizontal="center" vertical="center"/>
    </xf>
    <xf numFmtId="9" fontId="6" fillId="0" borderId="1" xfId="1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right" vertical="center" wrapText="1" indent="1"/>
    </xf>
    <xf numFmtId="0" fontId="6" fillId="4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5" fillId="0" borderId="0" xfId="0" applyFont="1" applyAlignment="1">
      <alignment vertical="top" wrapText="1"/>
    </xf>
    <xf numFmtId="0" fontId="5" fillId="0" borderId="0" xfId="0" applyFont="1"/>
    <xf numFmtId="0" fontId="2" fillId="5" borderId="0" xfId="0" applyFont="1" applyFill="1"/>
    <xf numFmtId="0" fontId="2" fillId="5" borderId="0" xfId="0" applyFont="1" applyFill="1" applyAlignment="1">
      <alignment horizontal="left" wrapText="1"/>
    </xf>
    <xf numFmtId="0" fontId="2" fillId="0" borderId="19" xfId="0" applyFont="1" applyBorder="1" applyAlignment="1">
      <alignment vertical="center" wrapText="1"/>
    </xf>
    <xf numFmtId="9" fontId="3" fillId="3" borderId="4" xfId="1" applyFont="1" applyFill="1" applyBorder="1" applyAlignment="1" applyProtection="1">
      <alignment horizontal="center"/>
      <protection locked="0"/>
    </xf>
    <xf numFmtId="0" fontId="2" fillId="2" borderId="8" xfId="0" applyFont="1" applyFill="1" applyBorder="1" applyProtection="1">
      <protection locked="0"/>
    </xf>
    <xf numFmtId="9" fontId="3" fillId="3" borderId="5" xfId="1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Protection="1">
      <protection locked="0"/>
    </xf>
    <xf numFmtId="9" fontId="3" fillId="3" borderId="6" xfId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right" vertical="center" indent="1"/>
    </xf>
    <xf numFmtId="0" fontId="6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0" fontId="6" fillId="0" borderId="0" xfId="0" applyFont="1" applyAlignment="1">
      <alignment horizontal="center"/>
    </xf>
    <xf numFmtId="9" fontId="0" fillId="5" borderId="0" xfId="1" applyFont="1" applyFill="1" applyBorder="1" applyAlignment="1">
      <alignment horizontal="center"/>
    </xf>
    <xf numFmtId="9" fontId="6" fillId="0" borderId="0" xfId="1" applyFont="1" applyFill="1" applyBorder="1" applyAlignment="1">
      <alignment horizontal="center" vertical="center" wrapText="1"/>
    </xf>
    <xf numFmtId="9" fontId="3" fillId="0" borderId="0" xfId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5" fillId="5" borderId="0" xfId="0" applyFont="1" applyFill="1"/>
    <xf numFmtId="0" fontId="5" fillId="0" borderId="9" xfId="0" applyFont="1" applyBorder="1"/>
    <xf numFmtId="0" fontId="5" fillId="0" borderId="10" xfId="0" applyFont="1" applyBorder="1"/>
    <xf numFmtId="0" fontId="5" fillId="0" borderId="11" xfId="0" applyFont="1" applyBorder="1"/>
    <xf numFmtId="0" fontId="5" fillId="0" borderId="13" xfId="0" applyFont="1" applyBorder="1"/>
    <xf numFmtId="0" fontId="5" fillId="0" borderId="12" xfId="0" applyFont="1" applyBorder="1"/>
    <xf numFmtId="0" fontId="6" fillId="0" borderId="12" xfId="0" applyFont="1" applyBorder="1" applyAlignment="1">
      <alignment horizontal="right" wrapText="1"/>
    </xf>
    <xf numFmtId="164" fontId="5" fillId="4" borderId="0" xfId="0" applyNumberFormat="1" applyFont="1" applyFill="1"/>
    <xf numFmtId="0" fontId="6" fillId="0" borderId="12" xfId="0" applyFont="1" applyBorder="1" applyAlignment="1">
      <alignment wrapText="1"/>
    </xf>
    <xf numFmtId="1" fontId="5" fillId="4" borderId="0" xfId="0" applyNumberFormat="1" applyFont="1" applyFill="1"/>
    <xf numFmtId="0" fontId="5" fillId="0" borderId="14" xfId="0" applyFont="1" applyBorder="1"/>
    <xf numFmtId="0" fontId="5" fillId="0" borderId="15" xfId="0" applyFont="1" applyBorder="1"/>
    <xf numFmtId="0" fontId="5" fillId="0" borderId="16" xfId="0" applyFont="1" applyBorder="1"/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5" fillId="0" borderId="12" xfId="0" applyFont="1" applyBorder="1" applyAlignment="1">
      <alignment horizontal="right" indent="1"/>
    </xf>
    <xf numFmtId="0" fontId="5" fillId="3" borderId="0" xfId="0" applyFont="1" applyFill="1"/>
    <xf numFmtId="0" fontId="5" fillId="0" borderId="0" xfId="0" applyFont="1" applyAlignment="1">
      <alignment horizontal="right" indent="2"/>
    </xf>
    <xf numFmtId="9" fontId="5" fillId="4" borderId="0" xfId="1" applyFont="1" applyFill="1" applyBorder="1" applyAlignment="1">
      <alignment horizontal="center"/>
    </xf>
    <xf numFmtId="0" fontId="5" fillId="0" borderId="0" xfId="0" applyFont="1" applyAlignment="1">
      <alignment horizontal="right" indent="1"/>
    </xf>
    <xf numFmtId="0" fontId="5" fillId="4" borderId="0" xfId="0" applyFont="1" applyFill="1" applyAlignment="1">
      <alignment horizontal="center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right" indent="1"/>
    </xf>
    <xf numFmtId="9" fontId="5" fillId="0" borderId="1" xfId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right"/>
    </xf>
    <xf numFmtId="9" fontId="5" fillId="0" borderId="1" xfId="0" applyNumberFormat="1" applyFont="1" applyBorder="1"/>
    <xf numFmtId="0" fontId="6" fillId="0" borderId="23" xfId="0" applyFont="1" applyBorder="1" applyAlignment="1">
      <alignment vertical="top" wrapText="1"/>
    </xf>
    <xf numFmtId="9" fontId="3" fillId="3" borderId="8" xfId="1" applyFont="1" applyFill="1" applyBorder="1" applyAlignment="1" applyProtection="1">
      <alignment vertical="center" wrapText="1"/>
      <protection locked="0"/>
    </xf>
    <xf numFmtId="0" fontId="6" fillId="0" borderId="24" xfId="0" applyFont="1" applyBorder="1" applyAlignment="1">
      <alignment wrapText="1"/>
    </xf>
    <xf numFmtId="0" fontId="6" fillId="0" borderId="24" xfId="0" applyFont="1" applyBorder="1" applyAlignme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070D3-277C-9041-A326-469E6143B4B4}">
  <sheetPr>
    <tabColor rgb="FF92D050"/>
  </sheetPr>
  <dimension ref="B1:P40"/>
  <sheetViews>
    <sheetView showGridLines="0" tabSelected="1" zoomScale="60" zoomScaleNormal="60" workbookViewId="0">
      <selection activeCell="D27" sqref="D27"/>
    </sheetView>
  </sheetViews>
  <sheetFormatPr defaultColWidth="0" defaultRowHeight="21" zeroHeight="1" x14ac:dyDescent="0.35"/>
  <cols>
    <col min="1" max="1" width="7.5" style="1" customWidth="1"/>
    <col min="2" max="2" width="39" style="1" customWidth="1"/>
    <col min="3" max="4" width="26.875" style="1" customWidth="1"/>
    <col min="5" max="6" width="17.125" style="1" customWidth="1"/>
    <col min="7" max="8" width="18" style="1" hidden="1"/>
    <col min="9" max="9" width="21" style="13" hidden="1"/>
    <col min="10" max="11" width="19" style="13" hidden="1"/>
    <col min="12" max="13" width="18.375" style="13" hidden="1"/>
    <col min="14" max="15" width="17.75" style="13" hidden="1"/>
    <col min="16" max="16" width="18.375" style="1" hidden="1"/>
    <col min="17" max="16384" width="9" style="1" hidden="1"/>
  </cols>
  <sheetData>
    <row r="1" spans="2:15" x14ac:dyDescent="0.35"/>
    <row r="2" spans="2:15" x14ac:dyDescent="0.35">
      <c r="B2" s="11" t="s">
        <v>44</v>
      </c>
    </row>
    <row r="3" spans="2:15" x14ac:dyDescent="0.35">
      <c r="B3" s="10" t="s">
        <v>43</v>
      </c>
    </row>
    <row r="4" spans="2:15" x14ac:dyDescent="0.35"/>
    <row r="5" spans="2:15" ht="21.75" thickBot="1" x14ac:dyDescent="0.4"/>
    <row r="6" spans="2:15" ht="55.5" customHeight="1" thickBot="1" x14ac:dyDescent="0.4">
      <c r="B6" s="9" t="s">
        <v>42</v>
      </c>
      <c r="C6" s="7">
        <f>J18+M18</f>
        <v>42.269999999999996</v>
      </c>
      <c r="I6" s="30"/>
      <c r="J6" s="30"/>
      <c r="K6" s="30"/>
      <c r="L6" s="30"/>
      <c r="M6" s="30"/>
      <c r="N6" s="30"/>
      <c r="O6" s="30"/>
    </row>
    <row r="7" spans="2:15" x14ac:dyDescent="0.35">
      <c r="I7" s="30"/>
      <c r="J7" s="30"/>
      <c r="K7" s="30"/>
      <c r="L7" s="30"/>
      <c r="M7" s="30"/>
      <c r="N7" s="30"/>
      <c r="O7" s="30"/>
    </row>
    <row r="8" spans="2:15" ht="21.75" thickBot="1" x14ac:dyDescent="0.4">
      <c r="I8" s="30"/>
      <c r="J8" s="30"/>
      <c r="K8" s="30"/>
      <c r="L8" s="30"/>
      <c r="M8" s="30"/>
      <c r="N8" s="30"/>
      <c r="O8" s="30"/>
    </row>
    <row r="9" spans="2:15" ht="21.75" thickBot="1" x14ac:dyDescent="0.4">
      <c r="I9" s="43" t="s">
        <v>28</v>
      </c>
      <c r="J9" s="44"/>
      <c r="K9" s="45"/>
      <c r="L9" s="46" t="s">
        <v>30</v>
      </c>
      <c r="M9" s="46"/>
      <c r="N9" s="46"/>
      <c r="O9" s="47"/>
    </row>
    <row r="10" spans="2:15" ht="81" customHeight="1" x14ac:dyDescent="0.35">
      <c r="B10" s="22" t="s">
        <v>5</v>
      </c>
      <c r="C10" s="8" t="s">
        <v>40</v>
      </c>
      <c r="D10" s="8" t="s">
        <v>40</v>
      </c>
      <c r="E10" s="27"/>
      <c r="I10" s="31"/>
      <c r="J10" s="32" t="s">
        <v>31</v>
      </c>
      <c r="K10" s="32"/>
      <c r="L10" s="32"/>
      <c r="M10" s="32"/>
      <c r="N10" s="32"/>
      <c r="O10" s="33"/>
    </row>
    <row r="11" spans="2:15" x14ac:dyDescent="0.35">
      <c r="B11" s="22"/>
      <c r="C11" s="5" t="s">
        <v>28</v>
      </c>
      <c r="D11" s="5" t="s">
        <v>30</v>
      </c>
      <c r="E11" s="28"/>
      <c r="I11" s="48" t="s">
        <v>32</v>
      </c>
      <c r="J11" s="49">
        <v>18.899999999999999</v>
      </c>
      <c r="L11" s="50" t="s">
        <v>32</v>
      </c>
      <c r="M11" s="49">
        <v>32.299999999999997</v>
      </c>
      <c r="O11" s="34"/>
    </row>
    <row r="12" spans="2:15" x14ac:dyDescent="0.35">
      <c r="B12" s="2" t="s">
        <v>2</v>
      </c>
      <c r="C12" s="17" t="s">
        <v>6</v>
      </c>
      <c r="D12" s="18"/>
      <c r="I12" s="48" t="s">
        <v>1</v>
      </c>
      <c r="J12" s="49">
        <v>6.9</v>
      </c>
      <c r="K12" s="51">
        <f>IF(C13="x",1,0)*G24*G25</f>
        <v>0</v>
      </c>
      <c r="L12" s="52" t="s">
        <v>1</v>
      </c>
      <c r="M12" s="49">
        <v>23.9</v>
      </c>
      <c r="N12" s="53">
        <f>IF(D13="x",1,0)*G24*G25</f>
        <v>1</v>
      </c>
      <c r="O12" s="34"/>
    </row>
    <row r="13" spans="2:15" ht="22.5" customHeight="1" x14ac:dyDescent="0.35">
      <c r="B13" s="3" t="s">
        <v>1</v>
      </c>
      <c r="C13" s="19"/>
      <c r="D13" s="19" t="s">
        <v>6</v>
      </c>
      <c r="F13" s="1" t="str">
        <f>IF(D13=C13,"error","")</f>
        <v/>
      </c>
      <c r="I13" s="48" t="s">
        <v>3</v>
      </c>
      <c r="J13" s="49">
        <v>5.8</v>
      </c>
      <c r="K13" s="51">
        <f>IF(C14="x",1,0)</f>
        <v>1</v>
      </c>
      <c r="L13" s="52" t="s">
        <v>3</v>
      </c>
      <c r="M13" s="49">
        <v>14.7</v>
      </c>
      <c r="N13" s="53">
        <f>IF(D14="x",1,0)</f>
        <v>0</v>
      </c>
      <c r="O13" s="34"/>
    </row>
    <row r="14" spans="2:15" x14ac:dyDescent="0.35">
      <c r="B14" s="3" t="s">
        <v>3</v>
      </c>
      <c r="C14" s="19" t="s">
        <v>6</v>
      </c>
      <c r="D14" s="19"/>
      <c r="F14" s="1" t="str">
        <f>IF(D14=C14,"error","")</f>
        <v/>
      </c>
      <c r="I14" s="48" t="s">
        <v>0</v>
      </c>
      <c r="J14" s="49">
        <v>2.5</v>
      </c>
      <c r="K14" s="51">
        <f>IF(C12="x",1,0)*G24*G26</f>
        <v>1</v>
      </c>
      <c r="L14" s="52" t="s">
        <v>29</v>
      </c>
      <c r="M14" s="49">
        <v>2.5</v>
      </c>
      <c r="N14" s="53">
        <f>IF(D19="x",0.5,0)+IF(D16="x",0.5,0)</f>
        <v>0.5</v>
      </c>
      <c r="O14" s="34"/>
    </row>
    <row r="15" spans="2:15" x14ac:dyDescent="0.35">
      <c r="B15" s="3" t="s">
        <v>24</v>
      </c>
      <c r="C15" s="19" t="s">
        <v>6</v>
      </c>
      <c r="D15" s="20"/>
      <c r="I15" s="48" t="s">
        <v>24</v>
      </c>
      <c r="J15" s="49">
        <v>1.8</v>
      </c>
      <c r="K15" s="51">
        <f>IF(C15="x",1,0)</f>
        <v>1</v>
      </c>
      <c r="L15" s="52"/>
      <c r="O15" s="34"/>
    </row>
    <row r="16" spans="2:15" x14ac:dyDescent="0.35">
      <c r="B16" s="3" t="s">
        <v>35</v>
      </c>
      <c r="C16" s="19"/>
      <c r="D16" s="19" t="s">
        <v>6</v>
      </c>
      <c r="F16" s="1" t="str">
        <f>IF(D16=C16,"error","")</f>
        <v/>
      </c>
      <c r="I16" s="48" t="s">
        <v>29</v>
      </c>
      <c r="J16" s="49">
        <v>7.8</v>
      </c>
      <c r="K16" s="51">
        <f>IF(C16="x",0.1,0)+IF(C17="x",0.1,0)+IF(C18="x",0.1,0)+IF(C19="x",0.1,0)+C30*0.8</f>
        <v>0.9</v>
      </c>
      <c r="L16" s="52"/>
      <c r="O16" s="34"/>
    </row>
    <row r="17" spans="2:15" x14ac:dyDescent="0.35">
      <c r="B17" s="3" t="s">
        <v>33</v>
      </c>
      <c r="C17" s="19" t="s">
        <v>6</v>
      </c>
      <c r="D17" s="20"/>
      <c r="G17" s="6"/>
      <c r="I17" s="35"/>
      <c r="O17" s="34"/>
    </row>
    <row r="18" spans="2:15" x14ac:dyDescent="0.35">
      <c r="B18" s="3" t="s">
        <v>34</v>
      </c>
      <c r="C18" s="19"/>
      <c r="D18" s="20"/>
      <c r="G18" s="6"/>
      <c r="H18" s="6"/>
      <c r="I18" s="36" t="s">
        <v>36</v>
      </c>
      <c r="J18" s="37">
        <f>SUMPRODUCT(J12:J16,K12:K16)</f>
        <v>17.12</v>
      </c>
      <c r="K18" s="13" t="s">
        <v>37</v>
      </c>
      <c r="M18" s="37">
        <f>SUMPRODUCT(M12:M14,N12:N14)</f>
        <v>25.15</v>
      </c>
      <c r="N18" s="13" t="s">
        <v>37</v>
      </c>
      <c r="O18" s="34"/>
    </row>
    <row r="19" spans="2:15" x14ac:dyDescent="0.35">
      <c r="B19" s="4" t="s">
        <v>4</v>
      </c>
      <c r="C19" s="21"/>
      <c r="D19" s="21"/>
      <c r="H19" s="6"/>
      <c r="I19" s="38"/>
      <c r="J19" s="39">
        <f>J18*1000000/3412</f>
        <v>5017.5849941383349</v>
      </c>
      <c r="K19" s="13" t="s">
        <v>38</v>
      </c>
      <c r="M19" s="39">
        <f>M18*10</f>
        <v>251.5</v>
      </c>
      <c r="N19" s="13" t="s">
        <v>39</v>
      </c>
      <c r="O19" s="34"/>
    </row>
    <row r="20" spans="2:15" ht="21.75" thickBot="1" x14ac:dyDescent="0.4">
      <c r="I20" s="40"/>
      <c r="J20" s="41"/>
      <c r="K20" s="41"/>
      <c r="L20" s="41"/>
      <c r="M20" s="41"/>
      <c r="N20" s="41"/>
      <c r="O20" s="42"/>
    </row>
    <row r="21" spans="2:15" x14ac:dyDescent="0.35">
      <c r="C21" s="13"/>
    </row>
    <row r="22" spans="2:15" x14ac:dyDescent="0.35">
      <c r="F22" s="14"/>
      <c r="G22" s="15"/>
    </row>
    <row r="23" spans="2:15" ht="43.5" customHeight="1" x14ac:dyDescent="0.35">
      <c r="B23" s="23" t="s">
        <v>41</v>
      </c>
      <c r="C23" s="24"/>
      <c r="D23" s="25"/>
      <c r="E23" s="25"/>
      <c r="F23" s="15"/>
      <c r="G23" s="15"/>
      <c r="L23" s="54" t="s">
        <v>20</v>
      </c>
      <c r="M23" s="55"/>
      <c r="N23" s="55"/>
      <c r="O23" s="55"/>
    </row>
    <row r="24" spans="2:15" x14ac:dyDescent="0.35">
      <c r="B24" s="2" t="s">
        <v>26</v>
      </c>
      <c r="C24" s="17" t="s">
        <v>8</v>
      </c>
      <c r="F24" s="15"/>
      <c r="G24" s="26">
        <f>VLOOKUP(C24,I24:J27,2,FALSE)</f>
        <v>1</v>
      </c>
      <c r="I24" s="56" t="s">
        <v>7</v>
      </c>
      <c r="J24" s="57">
        <v>0.9</v>
      </c>
      <c r="L24" s="56" t="s">
        <v>21</v>
      </c>
      <c r="M24" s="58" t="s">
        <v>25</v>
      </c>
      <c r="N24" s="58" t="s">
        <v>22</v>
      </c>
      <c r="O24" s="58" t="s">
        <v>23</v>
      </c>
    </row>
    <row r="25" spans="2:15" x14ac:dyDescent="0.35">
      <c r="B25" s="3" t="s">
        <v>11</v>
      </c>
      <c r="C25" s="19" t="s">
        <v>15</v>
      </c>
      <c r="F25" s="14"/>
      <c r="G25" s="26">
        <f>VLOOKUP(C25,M24:O28,2,FALSE)</f>
        <v>1</v>
      </c>
      <c r="I25" s="56" t="s">
        <v>8</v>
      </c>
      <c r="J25" s="57">
        <v>1</v>
      </c>
      <c r="L25" s="56" t="s">
        <v>13</v>
      </c>
      <c r="M25" s="58" t="s">
        <v>14</v>
      </c>
      <c r="N25" s="57">
        <v>0.9</v>
      </c>
      <c r="O25" s="57">
        <v>1.1000000000000001</v>
      </c>
    </row>
    <row r="26" spans="2:15" x14ac:dyDescent="0.35">
      <c r="B26" s="4" t="s">
        <v>12</v>
      </c>
      <c r="C26" s="21" t="s">
        <v>15</v>
      </c>
      <c r="F26" s="14"/>
      <c r="G26" s="26">
        <f>VLOOKUP(C26,M24:O28,3,FALSE)</f>
        <v>1</v>
      </c>
      <c r="I26" s="56" t="s">
        <v>9</v>
      </c>
      <c r="J26" s="57">
        <v>1.1499999999999999</v>
      </c>
      <c r="L26" s="56" t="s">
        <v>8</v>
      </c>
      <c r="M26" s="58" t="s">
        <v>15</v>
      </c>
      <c r="N26" s="57">
        <v>1</v>
      </c>
      <c r="O26" s="57">
        <v>1</v>
      </c>
    </row>
    <row r="27" spans="2:15" x14ac:dyDescent="0.35">
      <c r="F27" s="14"/>
      <c r="G27" s="14"/>
      <c r="I27" s="56" t="s">
        <v>10</v>
      </c>
      <c r="J27" s="57">
        <v>1.4</v>
      </c>
      <c r="L27" s="56" t="s">
        <v>16</v>
      </c>
      <c r="M27" s="58" t="s">
        <v>17</v>
      </c>
      <c r="N27" s="57">
        <v>1.1000000000000001</v>
      </c>
      <c r="O27" s="57">
        <v>0.9</v>
      </c>
    </row>
    <row r="28" spans="2:15" x14ac:dyDescent="0.35">
      <c r="F28" s="14"/>
      <c r="L28" s="56" t="s">
        <v>18</v>
      </c>
      <c r="M28" s="58" t="s">
        <v>19</v>
      </c>
      <c r="N28" s="57">
        <v>1.25</v>
      </c>
      <c r="O28" s="57">
        <v>0.75</v>
      </c>
    </row>
    <row r="29" spans="2:15" x14ac:dyDescent="0.35">
      <c r="I29" s="59" t="s">
        <v>27</v>
      </c>
    </row>
    <row r="30" spans="2:15" ht="84" x14ac:dyDescent="0.35">
      <c r="B30" s="61" t="s">
        <v>46</v>
      </c>
      <c r="C30" s="62">
        <v>1</v>
      </c>
      <c r="D30" s="16" t="str" cm="1">
        <f t="array" ref="D30">_xlfn.IFS(C30=75%,"Low Misc. Energy Use",C30=100%,"Typical Misc. Energy Use",C30=125%,"High Misc. Energy Use")</f>
        <v>Typical Misc. Energy Use</v>
      </c>
      <c r="E30" s="29"/>
      <c r="I30" s="60">
        <v>0.75</v>
      </c>
    </row>
    <row r="31" spans="2:15" ht="105" x14ac:dyDescent="0.35">
      <c r="B31" s="63" t="s">
        <v>45</v>
      </c>
      <c r="C31" s="64"/>
      <c r="D31" s="29"/>
      <c r="E31" s="29"/>
      <c r="I31" s="60">
        <v>1</v>
      </c>
    </row>
    <row r="32" spans="2:15" x14ac:dyDescent="0.35">
      <c r="B32" s="12"/>
      <c r="C32" s="12"/>
      <c r="I32" s="60">
        <v>1.25</v>
      </c>
    </row>
    <row r="33" x14ac:dyDescent="0.35"/>
    <row r="34" x14ac:dyDescent="0.35"/>
    <row r="35" x14ac:dyDescent="0.35"/>
    <row r="36" x14ac:dyDescent="0.35"/>
    <row r="37" x14ac:dyDescent="0.35"/>
    <row r="38" x14ac:dyDescent="0.35"/>
    <row r="39" x14ac:dyDescent="0.35"/>
    <row r="40" x14ac:dyDescent="0.35"/>
  </sheetData>
  <sheetProtection sheet="1" objects="1" scenarios="1"/>
  <mergeCells count="4">
    <mergeCell ref="L9:O9"/>
    <mergeCell ref="I9:K9"/>
    <mergeCell ref="B10:B11"/>
    <mergeCell ref="B23:C23"/>
  </mergeCells>
  <dataValidations count="4">
    <dataValidation type="list" allowBlank="1" showInputMessage="1" showErrorMessage="1" sqref="C24" xr:uid="{E59F540D-09C7-B640-879E-2118DFE85917}">
      <formula1>$I$24:$I$27</formula1>
    </dataValidation>
    <dataValidation type="list" allowBlank="1" showInputMessage="1" showErrorMessage="1" sqref="C25:C26" xr:uid="{FB105E76-82DB-8841-970A-CA5931055530}">
      <formula1>$M$25:$M$28</formula1>
    </dataValidation>
    <dataValidation type="list" allowBlank="1" showInputMessage="1" showErrorMessage="1" sqref="C12:E19" xr:uid="{68780ECA-B904-4ADF-BF02-C7BCC7FE9BFE}">
      <formula1>"x"</formula1>
    </dataValidation>
    <dataValidation type="list" allowBlank="1" showInputMessage="1" showErrorMessage="1" sqref="C30" xr:uid="{40EDBCDD-296F-4B4E-8593-C8B4C5FE49CC}">
      <formula1>$I$30:$I$32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Clayton Schroeder</dc:creator>
  <cp:lastModifiedBy>Molly Kiick</cp:lastModifiedBy>
  <dcterms:created xsi:type="dcterms:W3CDTF">2026-03-04T18:43:54Z</dcterms:created>
  <dcterms:modified xsi:type="dcterms:W3CDTF">2026-04-17T20:18:23Z</dcterms:modified>
</cp:coreProperties>
</file>