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owa1-my.sharepoint.com/personal/hayley_crozier_iowaeda_com/Documents/Desktop/4.13.20/DRGR QPR Action Plan/DR19 QPR/"/>
    </mc:Choice>
  </mc:AlternateContent>
  <xr:revisionPtr revIDLastSave="99" documentId="8_{A5395EA9-6D30-40AF-98EE-3C0F1FF66287}" xr6:coauthVersionLast="47" xr6:coauthVersionMax="47" xr10:uidLastSave="{9AC8A896-ED36-46B4-BE79-B7FD5F27C5D5}"/>
  <bookViews>
    <workbookView xWindow="-120" yWindow="-120" windowWidth="29040" windowHeight="15720" activeTab="1" xr2:uid="{BA805757-BD91-482B-A053-94CA38043113}"/>
  </bookViews>
  <sheets>
    <sheet name="Outcomes" sheetId="1" r:id="rId1"/>
    <sheet name="Expenditur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L28" i="1"/>
  <c r="L30" i="1" s="1"/>
  <c r="D17" i="1"/>
  <c r="D8" i="1"/>
  <c r="D30" i="1" s="1"/>
  <c r="H27" i="2"/>
  <c r="M30" i="1"/>
  <c r="I30" i="1"/>
  <c r="E30" i="1"/>
  <c r="M27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I27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D2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E27" i="2"/>
  <c r="H30" i="1"/>
</calcChain>
</file>

<file path=xl/sharedStrings.xml><?xml version="1.0" encoding="utf-8"?>
<sst xmlns="http://schemas.openxmlformats.org/spreadsheetml/2006/main" count="35" uniqueCount="15">
  <si>
    <t>FEMA Match Buyouts</t>
  </si>
  <si>
    <t>Rental Housing New Construction</t>
  </si>
  <si>
    <t>Single Family New Contruction</t>
  </si>
  <si>
    <t>Assumes 233 Units</t>
  </si>
  <si>
    <t>Assumes 83 Units/Leased</t>
  </si>
  <si>
    <t>Assumes 170 Units/Occupied</t>
  </si>
  <si>
    <t>Quarter</t>
  </si>
  <si>
    <t>Projection</t>
  </si>
  <si>
    <t>Actual</t>
  </si>
  <si>
    <t>Complete</t>
  </si>
  <si>
    <t>Total:</t>
  </si>
  <si>
    <t>*21 properties opted out/withdrew</t>
  </si>
  <si>
    <t>Inf in Support of Housing</t>
  </si>
  <si>
    <t>Planning</t>
  </si>
  <si>
    <t>Stormwater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</si>
</sst>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0" xfId="1" applyFont="1"/>
    <xf numFmtId="0" fontId="5" fillId="0" borderId="9" xfId="0" applyFont="1" applyBorder="1" applyAlignment="1">
      <alignment horizontal="center"/>
    </xf>
    <xf numFmtId="4" fontId="0" fillId="0" borderId="0" xfId="0" applyNumberFormat="1"/>
    <xf numFmtId="44" fontId="5" fillId="0" borderId="11" xfId="0" applyNumberFormat="1" applyFont="1" applyBorder="1" applyAlignment="1">
      <alignment horizontal="center"/>
    </xf>
    <xf numFmtId="0" fontId="5" fillId="0" borderId="2" xfId="0" applyFont="1" applyBorder="1"/>
    <xf numFmtId="14" fontId="5" fillId="0" borderId="4" xfId="0" applyNumberFormat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44" fontId="5" fillId="0" borderId="9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44" fontId="5" fillId="0" borderId="0" xfId="1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0" xfId="0" applyFont="1"/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4" fontId="0" fillId="0" borderId="5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5AA4-2B7A-463A-A854-23A7EEE068BE}">
  <dimension ref="C2:R32"/>
  <sheetViews>
    <sheetView showGridLines="0" workbookViewId="0">
      <selection activeCell="I33" sqref="I33"/>
    </sheetView>
  </sheetViews>
  <sheetFormatPr defaultRowHeight="15" x14ac:dyDescent="0.25"/>
  <cols>
    <col min="1" max="2" width="9.140625" style="26"/>
    <col min="3" max="3" width="10" style="26" customWidth="1"/>
    <col min="4" max="4" width="10.140625" style="26" bestFit="1" customWidth="1"/>
    <col min="5" max="6" width="9.140625" style="26"/>
    <col min="7" max="7" width="9.7109375" style="26" customWidth="1"/>
    <col min="8" max="8" width="11" style="26" customWidth="1"/>
    <col min="9" max="9" width="11.28515625" style="26" customWidth="1"/>
    <col min="10" max="10" width="9.140625" style="26"/>
    <col min="11" max="12" width="10.42578125" style="26" customWidth="1"/>
    <col min="13" max="13" width="12" style="26" customWidth="1"/>
    <col min="14" max="16384" width="9.140625" style="26"/>
  </cols>
  <sheetData>
    <row r="2" spans="3:13" ht="15.75" thickBot="1" x14ac:dyDescent="0.3"/>
    <row r="3" spans="3:13" x14ac:dyDescent="0.25">
      <c r="C3" s="1" t="s">
        <v>0</v>
      </c>
      <c r="D3" s="20"/>
      <c r="E3" s="27"/>
      <c r="G3" s="1" t="s">
        <v>1</v>
      </c>
      <c r="H3" s="20"/>
      <c r="I3" s="27"/>
      <c r="K3" s="1" t="s">
        <v>2</v>
      </c>
      <c r="L3" s="20"/>
      <c r="M3" s="27"/>
    </row>
    <row r="4" spans="3:13" ht="15.75" thickBot="1" x14ac:dyDescent="0.3">
      <c r="C4" s="4" t="s">
        <v>3</v>
      </c>
      <c r="E4" s="28"/>
      <c r="G4" s="4" t="s">
        <v>4</v>
      </c>
      <c r="I4" s="28"/>
      <c r="K4" s="4" t="s">
        <v>5</v>
      </c>
      <c r="M4" s="28"/>
    </row>
    <row r="5" spans="3:13" ht="15.75" thickBot="1" x14ac:dyDescent="0.3">
      <c r="C5" s="5" t="s">
        <v>6</v>
      </c>
      <c r="D5" s="6" t="s">
        <v>7</v>
      </c>
      <c r="E5" s="7" t="s">
        <v>8</v>
      </c>
      <c r="G5" s="5" t="s">
        <v>6</v>
      </c>
      <c r="H5" s="6" t="s">
        <v>7</v>
      </c>
      <c r="I5" s="7" t="s">
        <v>8</v>
      </c>
      <c r="K5" s="5" t="s">
        <v>6</v>
      </c>
      <c r="L5" s="6" t="s">
        <v>7</v>
      </c>
      <c r="M5" s="7" t="s">
        <v>8</v>
      </c>
    </row>
    <row r="6" spans="3:13" x14ac:dyDescent="0.25">
      <c r="C6" s="8">
        <v>44105</v>
      </c>
      <c r="D6" s="17"/>
      <c r="E6" s="29"/>
      <c r="G6" s="8">
        <v>44105</v>
      </c>
      <c r="H6" s="17"/>
      <c r="I6" s="29"/>
      <c r="K6" s="8">
        <v>44105</v>
      </c>
      <c r="L6" s="17"/>
      <c r="M6" s="29"/>
    </row>
    <row r="7" spans="3:13" x14ac:dyDescent="0.25">
      <c r="C7" s="21">
        <v>44197</v>
      </c>
      <c r="D7" s="17"/>
      <c r="E7" s="29"/>
      <c r="G7" s="21">
        <v>44197</v>
      </c>
      <c r="H7" s="17"/>
      <c r="I7" s="29"/>
      <c r="K7" s="21">
        <v>44197</v>
      </c>
      <c r="L7" s="17"/>
      <c r="M7" s="29"/>
    </row>
    <row r="8" spans="3:13" x14ac:dyDescent="0.25">
      <c r="C8" s="21">
        <v>44287</v>
      </c>
      <c r="D8" s="17">
        <f>32</f>
        <v>32</v>
      </c>
      <c r="E8" s="29"/>
      <c r="G8" s="21">
        <v>44287</v>
      </c>
      <c r="H8" s="17"/>
      <c r="I8" s="29"/>
      <c r="K8" s="21">
        <v>44287</v>
      </c>
      <c r="L8" s="17"/>
      <c r="M8" s="29"/>
    </row>
    <row r="9" spans="3:13" x14ac:dyDescent="0.25">
      <c r="C9" s="21">
        <v>44378</v>
      </c>
      <c r="D9" s="17">
        <v>28</v>
      </c>
      <c r="E9" s="29"/>
      <c r="G9" s="21">
        <v>44378</v>
      </c>
      <c r="H9" s="17"/>
      <c r="I9" s="29"/>
      <c r="K9" s="21">
        <v>44378</v>
      </c>
      <c r="L9" s="17"/>
      <c r="M9" s="29"/>
    </row>
    <row r="10" spans="3:13" x14ac:dyDescent="0.25">
      <c r="C10" s="21">
        <v>44470</v>
      </c>
      <c r="D10" s="17">
        <v>27</v>
      </c>
      <c r="E10" s="29"/>
      <c r="G10" s="21">
        <v>44470</v>
      </c>
      <c r="H10" s="17"/>
      <c r="I10" s="29"/>
      <c r="K10" s="21">
        <v>44470</v>
      </c>
      <c r="L10" s="17"/>
      <c r="M10" s="29"/>
    </row>
    <row r="11" spans="3:13" x14ac:dyDescent="0.25">
      <c r="C11" s="21">
        <v>44562</v>
      </c>
      <c r="D11" s="17">
        <v>29</v>
      </c>
      <c r="E11" s="29">
        <v>101</v>
      </c>
      <c r="G11" s="21">
        <v>44562</v>
      </c>
      <c r="H11" s="17"/>
      <c r="I11" s="29">
        <v>0</v>
      </c>
      <c r="K11" s="21">
        <v>44562</v>
      </c>
      <c r="L11" s="17"/>
      <c r="M11" s="29">
        <v>0</v>
      </c>
    </row>
    <row r="12" spans="3:13" x14ac:dyDescent="0.25">
      <c r="C12" s="21">
        <v>44652</v>
      </c>
      <c r="D12" s="17">
        <v>27</v>
      </c>
      <c r="E12" s="29">
        <v>49</v>
      </c>
      <c r="G12" s="21">
        <v>44652</v>
      </c>
      <c r="H12" s="17"/>
      <c r="I12" s="29">
        <v>0</v>
      </c>
      <c r="K12" s="21">
        <v>44652</v>
      </c>
      <c r="L12" s="17"/>
      <c r="M12" s="29">
        <v>0</v>
      </c>
    </row>
    <row r="13" spans="3:13" x14ac:dyDescent="0.25">
      <c r="C13" s="21">
        <v>44743</v>
      </c>
      <c r="D13" s="17">
        <v>26</v>
      </c>
      <c r="E13" s="29">
        <v>27</v>
      </c>
      <c r="G13" s="21">
        <v>44743</v>
      </c>
      <c r="H13" s="17"/>
      <c r="I13" s="29">
        <v>0</v>
      </c>
      <c r="K13" s="21">
        <v>44743</v>
      </c>
      <c r="L13" s="17"/>
      <c r="M13" s="29">
        <v>0</v>
      </c>
    </row>
    <row r="14" spans="3:13" x14ac:dyDescent="0.25">
      <c r="C14" s="21">
        <v>44835</v>
      </c>
      <c r="D14" s="17">
        <v>23</v>
      </c>
      <c r="E14" s="29">
        <v>2</v>
      </c>
      <c r="G14" s="21">
        <v>44835</v>
      </c>
      <c r="H14" s="17"/>
      <c r="I14" s="29">
        <v>0</v>
      </c>
      <c r="K14" s="21">
        <v>44835</v>
      </c>
      <c r="L14" s="17"/>
      <c r="M14" s="29">
        <v>0</v>
      </c>
    </row>
    <row r="15" spans="3:13" x14ac:dyDescent="0.25">
      <c r="C15" s="21">
        <v>44927</v>
      </c>
      <c r="D15" s="17">
        <v>22</v>
      </c>
      <c r="E15" s="29">
        <v>11</v>
      </c>
      <c r="G15" s="21">
        <v>44927</v>
      </c>
      <c r="H15" s="17"/>
      <c r="I15" s="29">
        <v>0</v>
      </c>
      <c r="K15" s="21">
        <v>44927</v>
      </c>
      <c r="L15" s="17"/>
      <c r="M15" s="29">
        <v>0</v>
      </c>
    </row>
    <row r="16" spans="3:13" x14ac:dyDescent="0.25">
      <c r="C16" s="21">
        <v>45017</v>
      </c>
      <c r="D16" s="17">
        <v>12</v>
      </c>
      <c r="E16" s="29">
        <v>4</v>
      </c>
      <c r="G16" s="21">
        <v>45017</v>
      </c>
      <c r="H16" s="17"/>
      <c r="I16" s="29">
        <v>0</v>
      </c>
      <c r="K16" s="21">
        <v>45017</v>
      </c>
      <c r="L16" s="17"/>
      <c r="M16" s="29">
        <v>0</v>
      </c>
    </row>
    <row r="17" spans="3:18" x14ac:dyDescent="0.25">
      <c r="C17" s="21">
        <v>45108</v>
      </c>
      <c r="D17" s="17">
        <f>11-11</f>
        <v>0</v>
      </c>
      <c r="E17" s="29">
        <v>0</v>
      </c>
      <c r="G17" s="21">
        <v>45108</v>
      </c>
      <c r="H17" s="17"/>
      <c r="I17" s="29">
        <v>0</v>
      </c>
      <c r="K17" s="21">
        <v>45108</v>
      </c>
      <c r="L17" s="17"/>
      <c r="M17" s="29">
        <v>0</v>
      </c>
    </row>
    <row r="18" spans="3:18" x14ac:dyDescent="0.25">
      <c r="C18" s="21">
        <v>45200</v>
      </c>
      <c r="D18" s="17">
        <v>7</v>
      </c>
      <c r="E18" s="29">
        <v>8</v>
      </c>
      <c r="G18" s="21">
        <v>45200</v>
      </c>
      <c r="H18" s="17"/>
      <c r="I18" s="29">
        <v>0</v>
      </c>
      <c r="K18" s="21">
        <v>45200</v>
      </c>
      <c r="L18" s="17">
        <v>1</v>
      </c>
      <c r="M18" s="29">
        <v>3</v>
      </c>
    </row>
    <row r="19" spans="3:18" x14ac:dyDescent="0.25">
      <c r="C19" s="21">
        <v>45292</v>
      </c>
      <c r="D19" s="17"/>
      <c r="E19" s="29">
        <v>0</v>
      </c>
      <c r="G19" s="21">
        <v>45292</v>
      </c>
      <c r="H19" s="17"/>
      <c r="I19" s="29">
        <v>0</v>
      </c>
      <c r="K19" s="21">
        <v>45292</v>
      </c>
      <c r="L19" s="17">
        <v>6</v>
      </c>
      <c r="M19" s="29">
        <v>16</v>
      </c>
    </row>
    <row r="20" spans="3:18" x14ac:dyDescent="0.25">
      <c r="C20" s="21">
        <v>45383</v>
      </c>
      <c r="D20" s="17"/>
      <c r="E20" s="29">
        <v>0</v>
      </c>
      <c r="G20" s="21">
        <v>45383</v>
      </c>
      <c r="H20" s="17">
        <v>75</v>
      </c>
      <c r="I20" s="29">
        <v>3</v>
      </c>
      <c r="K20" s="21">
        <v>45383</v>
      </c>
      <c r="L20" s="17">
        <v>4</v>
      </c>
      <c r="M20" s="29">
        <v>5</v>
      </c>
    </row>
    <row r="21" spans="3:18" x14ac:dyDescent="0.25">
      <c r="C21" s="21">
        <v>45474</v>
      </c>
      <c r="D21" s="17"/>
      <c r="E21" s="29">
        <v>0</v>
      </c>
      <c r="G21" s="21">
        <v>45474</v>
      </c>
      <c r="H21" s="17"/>
      <c r="I21" s="29">
        <v>0</v>
      </c>
      <c r="K21" s="21">
        <v>45474</v>
      </c>
      <c r="L21" s="17">
        <v>3</v>
      </c>
      <c r="M21" s="29">
        <v>0</v>
      </c>
    </row>
    <row r="22" spans="3:18" x14ac:dyDescent="0.25">
      <c r="C22" s="21">
        <v>45566</v>
      </c>
      <c r="D22" s="17"/>
      <c r="E22" s="29">
        <v>0</v>
      </c>
      <c r="G22" s="21">
        <v>45566</v>
      </c>
      <c r="H22" s="17"/>
      <c r="I22" s="29">
        <v>6</v>
      </c>
      <c r="K22" s="21">
        <v>45566</v>
      </c>
      <c r="L22" s="17">
        <v>109</v>
      </c>
      <c r="M22" s="29">
        <v>0</v>
      </c>
    </row>
    <row r="23" spans="3:18" x14ac:dyDescent="0.25">
      <c r="C23" s="21">
        <v>45658</v>
      </c>
      <c r="D23" s="17"/>
      <c r="E23" s="29">
        <v>10</v>
      </c>
      <c r="G23" s="21">
        <v>45658</v>
      </c>
      <c r="H23" s="17">
        <v>4</v>
      </c>
      <c r="I23" s="29">
        <v>0</v>
      </c>
      <c r="K23" s="21">
        <v>45658</v>
      </c>
      <c r="L23" s="17"/>
      <c r="M23" s="29">
        <v>0</v>
      </c>
    </row>
    <row r="24" spans="3:18" x14ac:dyDescent="0.25">
      <c r="C24" s="21">
        <v>45748</v>
      </c>
      <c r="D24" s="41" t="s">
        <v>9</v>
      </c>
      <c r="E24" s="42"/>
      <c r="G24" s="21">
        <v>45748</v>
      </c>
      <c r="H24" s="17"/>
      <c r="I24" s="29">
        <v>43</v>
      </c>
      <c r="K24" s="21">
        <v>45748</v>
      </c>
      <c r="L24" s="17"/>
      <c r="M24" s="29">
        <v>24</v>
      </c>
      <c r="Q24" s="31"/>
      <c r="R24" s="31"/>
    </row>
    <row r="25" spans="3:18" x14ac:dyDescent="0.25">
      <c r="C25" s="21">
        <v>45839</v>
      </c>
      <c r="D25" s="32"/>
      <c r="E25" s="30"/>
      <c r="G25" s="21">
        <v>45839</v>
      </c>
      <c r="H25" s="17"/>
      <c r="I25" s="29">
        <v>0</v>
      </c>
      <c r="K25" s="21">
        <v>45839</v>
      </c>
      <c r="L25" s="17"/>
      <c r="M25" s="29">
        <v>31</v>
      </c>
    </row>
    <row r="26" spans="3:18" x14ac:dyDescent="0.25">
      <c r="C26" s="21">
        <v>45931</v>
      </c>
      <c r="D26" s="32"/>
      <c r="E26" s="30"/>
      <c r="G26" s="21">
        <v>45931</v>
      </c>
      <c r="H26" s="17">
        <v>4</v>
      </c>
      <c r="I26" s="29">
        <v>26</v>
      </c>
      <c r="K26" s="21">
        <v>45931</v>
      </c>
      <c r="L26" s="17"/>
      <c r="M26" s="29">
        <v>7</v>
      </c>
    </row>
    <row r="27" spans="3:18" x14ac:dyDescent="0.25">
      <c r="C27" s="21">
        <v>46023</v>
      </c>
      <c r="D27" s="32"/>
      <c r="E27" s="30"/>
      <c r="G27" s="21">
        <v>46023</v>
      </c>
      <c r="H27" s="17"/>
      <c r="I27" s="29">
        <v>0</v>
      </c>
      <c r="K27" s="21">
        <v>46023</v>
      </c>
      <c r="L27" s="17"/>
      <c r="M27" s="29">
        <v>1</v>
      </c>
    </row>
    <row r="28" spans="3:18" x14ac:dyDescent="0.25">
      <c r="C28" s="21">
        <v>46113</v>
      </c>
      <c r="D28" s="32"/>
      <c r="E28" s="30"/>
      <c r="G28" s="21">
        <v>46113</v>
      </c>
      <c r="H28" s="17"/>
      <c r="I28" s="29">
        <v>4</v>
      </c>
      <c r="K28" s="21">
        <v>46113</v>
      </c>
      <c r="L28" s="17">
        <f>40+7</f>
        <v>47</v>
      </c>
      <c r="M28" s="29">
        <v>0</v>
      </c>
    </row>
    <row r="29" spans="3:18" ht="15.75" thickBot="1" x14ac:dyDescent="0.3">
      <c r="C29" s="24">
        <v>46204</v>
      </c>
      <c r="D29" s="33"/>
      <c r="E29" s="34"/>
      <c r="G29" s="24">
        <v>46204</v>
      </c>
      <c r="H29" s="35"/>
      <c r="I29" s="36"/>
      <c r="K29" s="24">
        <v>46204</v>
      </c>
      <c r="L29" s="35"/>
      <c r="M29" s="36"/>
    </row>
    <row r="30" spans="3:18" x14ac:dyDescent="0.25">
      <c r="C30" s="11" t="s">
        <v>10</v>
      </c>
      <c r="D30" s="37">
        <f>SUM(D5:D29)</f>
        <v>233</v>
      </c>
      <c r="E30" s="37">
        <f>SUM(E6:E29)</f>
        <v>212</v>
      </c>
      <c r="G30" s="11" t="s">
        <v>10</v>
      </c>
      <c r="H30" s="37">
        <f>SUM(H5:H29)</f>
        <v>83</v>
      </c>
      <c r="I30" s="37">
        <f>SUM(I6:I29)</f>
        <v>82</v>
      </c>
      <c r="K30" s="11" t="s">
        <v>10</v>
      </c>
      <c r="L30" s="37">
        <f>SUM(L5:L29)</f>
        <v>170</v>
      </c>
      <c r="M30" s="37">
        <f>SUM(M6:M29)</f>
        <v>87</v>
      </c>
    </row>
    <row r="31" spans="3:18" x14ac:dyDescent="0.25">
      <c r="H31" s="37"/>
      <c r="I31" s="37"/>
      <c r="M31" s="37"/>
    </row>
    <row r="32" spans="3:18" x14ac:dyDescent="0.25">
      <c r="C32" s="38" t="s">
        <v>11</v>
      </c>
    </row>
  </sheetData>
  <mergeCells count="1">
    <mergeCell ref="D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B143-B412-4659-9885-90C21BD7EA42}">
  <dimension ref="C2:O31"/>
  <sheetViews>
    <sheetView showGridLines="0" tabSelected="1" workbookViewId="0">
      <selection activeCell="M32" sqref="M32"/>
    </sheetView>
  </sheetViews>
  <sheetFormatPr defaultRowHeight="15" x14ac:dyDescent="0.25"/>
  <cols>
    <col min="3" max="3" width="10.28515625" customWidth="1"/>
    <col min="4" max="4" width="16.28515625" bestFit="1" customWidth="1"/>
    <col min="5" max="5" width="15.28515625" bestFit="1" customWidth="1"/>
    <col min="7" max="7" width="11.5703125" customWidth="1"/>
    <col min="8" max="8" width="14.85546875" customWidth="1"/>
    <col min="9" max="9" width="14.140625" customWidth="1"/>
    <col min="11" max="11" width="12" customWidth="1"/>
    <col min="12" max="13" width="14.28515625" bestFit="1" customWidth="1"/>
    <col min="15" max="15" width="11.7109375" bestFit="1" customWidth="1"/>
  </cols>
  <sheetData>
    <row r="2" spans="3:13" ht="15.75" thickBot="1" x14ac:dyDescent="0.3"/>
    <row r="3" spans="3:13" ht="15.75" thickBot="1" x14ac:dyDescent="0.3">
      <c r="C3" s="1" t="s">
        <v>12</v>
      </c>
      <c r="D3" s="2"/>
      <c r="E3" s="3"/>
      <c r="G3" s="1" t="s">
        <v>13</v>
      </c>
      <c r="H3" s="20"/>
      <c r="I3" s="3"/>
      <c r="K3" s="1" t="s">
        <v>14</v>
      </c>
      <c r="L3" s="2"/>
      <c r="M3" s="3"/>
    </row>
    <row r="4" spans="3:13" ht="15.75" thickBot="1" x14ac:dyDescent="0.3">
      <c r="C4" s="5" t="s">
        <v>6</v>
      </c>
      <c r="D4" s="6" t="s">
        <v>7</v>
      </c>
      <c r="E4" s="7" t="s">
        <v>8</v>
      </c>
      <c r="G4" s="5" t="s">
        <v>6</v>
      </c>
      <c r="H4" s="6" t="s">
        <v>7</v>
      </c>
      <c r="I4" s="7" t="s">
        <v>8</v>
      </c>
      <c r="K4" s="5" t="s">
        <v>6</v>
      </c>
      <c r="L4" s="6" t="s">
        <v>7</v>
      </c>
      <c r="M4" s="7" t="s">
        <v>8</v>
      </c>
    </row>
    <row r="5" spans="3:13" x14ac:dyDescent="0.25">
      <c r="C5" s="9">
        <v>44197</v>
      </c>
      <c r="D5" s="12">
        <v>0</v>
      </c>
      <c r="E5" s="39"/>
      <c r="G5" s="21">
        <v>44197</v>
      </c>
      <c r="H5" s="22">
        <v>0</v>
      </c>
      <c r="I5" s="39">
        <v>26417</v>
      </c>
      <c r="K5" s="9">
        <v>44197</v>
      </c>
      <c r="L5" s="12">
        <v>0</v>
      </c>
      <c r="M5" s="39"/>
    </row>
    <row r="6" spans="3:13" x14ac:dyDescent="0.25">
      <c r="C6" s="9">
        <v>44287</v>
      </c>
      <c r="D6" s="12">
        <v>0</v>
      </c>
      <c r="E6" s="39"/>
      <c r="G6" s="21">
        <v>44287</v>
      </c>
      <c r="H6" s="22">
        <v>0</v>
      </c>
      <c r="I6" s="39">
        <v>11855</v>
      </c>
      <c r="K6" s="9">
        <v>44287</v>
      </c>
      <c r="L6" s="12">
        <v>0</v>
      </c>
      <c r="M6" s="39">
        <v>0</v>
      </c>
    </row>
    <row r="7" spans="3:13" x14ac:dyDescent="0.25">
      <c r="C7" s="9">
        <v>44378</v>
      </c>
      <c r="D7" s="12">
        <v>1984358.49</v>
      </c>
      <c r="E7" s="39"/>
      <c r="G7" s="21">
        <v>44378</v>
      </c>
      <c r="H7" s="22">
        <v>54422</v>
      </c>
      <c r="I7" s="39">
        <v>0</v>
      </c>
      <c r="K7" s="9">
        <v>44378</v>
      </c>
      <c r="L7" s="12">
        <v>150059.70000000001</v>
      </c>
      <c r="M7" s="39">
        <v>44778</v>
      </c>
    </row>
    <row r="8" spans="3:13" x14ac:dyDescent="0.25">
      <c r="C8" s="9">
        <v>44470</v>
      </c>
      <c r="D8" s="13">
        <f>D7*2</f>
        <v>3968716.98</v>
      </c>
      <c r="E8" s="39"/>
      <c r="G8" s="21">
        <v>44470</v>
      </c>
      <c r="H8" s="23">
        <f>H7*2</f>
        <v>108844</v>
      </c>
      <c r="I8" s="39">
        <v>0</v>
      </c>
      <c r="K8" s="9">
        <v>44470</v>
      </c>
      <c r="L8" s="13">
        <f>L7*2</f>
        <v>300119.40000000002</v>
      </c>
      <c r="M8" s="39">
        <v>415427</v>
      </c>
    </row>
    <row r="9" spans="3:13" x14ac:dyDescent="0.25">
      <c r="C9" s="9">
        <v>44562</v>
      </c>
      <c r="D9" s="13">
        <f>D7*3</f>
        <v>5953075.4699999997</v>
      </c>
      <c r="E9" s="39">
        <v>0</v>
      </c>
      <c r="G9" s="21">
        <v>44562</v>
      </c>
      <c r="H9" s="23">
        <f>H7*3</f>
        <v>163266</v>
      </c>
      <c r="I9" s="39">
        <v>0</v>
      </c>
      <c r="K9" s="9">
        <v>44562</v>
      </c>
      <c r="L9" s="13">
        <f>L7*3</f>
        <v>450179.10000000003</v>
      </c>
      <c r="M9" s="39">
        <v>313764</v>
      </c>
    </row>
    <row r="10" spans="3:13" x14ac:dyDescent="0.25">
      <c r="C10" s="9">
        <v>44652</v>
      </c>
      <c r="D10" s="13">
        <f>D7*4</f>
        <v>7937433.96</v>
      </c>
      <c r="E10" s="39">
        <v>0</v>
      </c>
      <c r="G10" s="21">
        <v>44652</v>
      </c>
      <c r="H10" s="23">
        <f>H7*4</f>
        <v>217688</v>
      </c>
      <c r="I10" s="39">
        <v>0</v>
      </c>
      <c r="K10" s="9">
        <v>44652</v>
      </c>
      <c r="L10" s="13">
        <f>L7*4</f>
        <v>600238.80000000005</v>
      </c>
      <c r="M10" s="39">
        <v>185660</v>
      </c>
    </row>
    <row r="11" spans="3:13" x14ac:dyDescent="0.25">
      <c r="C11" s="9">
        <v>44743</v>
      </c>
      <c r="D11" s="13">
        <f>D7*5</f>
        <v>9921792.4499999993</v>
      </c>
      <c r="E11" s="39">
        <v>135994</v>
      </c>
      <c r="G11" s="21">
        <v>44743</v>
      </c>
      <c r="H11" s="23">
        <f>H7*5</f>
        <v>272110</v>
      </c>
      <c r="I11" s="39">
        <v>18410</v>
      </c>
      <c r="K11" s="9">
        <v>44743</v>
      </c>
      <c r="L11" s="13">
        <f>L7*5</f>
        <v>750298.5</v>
      </c>
      <c r="M11" s="39">
        <v>122327</v>
      </c>
    </row>
    <row r="12" spans="3:13" x14ac:dyDescent="0.25">
      <c r="C12" s="9">
        <v>44835</v>
      </c>
      <c r="D12" s="13">
        <f>D7*6</f>
        <v>11906150.939999999</v>
      </c>
      <c r="E12" s="39">
        <v>3922118</v>
      </c>
      <c r="G12" s="21">
        <v>44835</v>
      </c>
      <c r="H12" s="23">
        <f>H7*6</f>
        <v>326532</v>
      </c>
      <c r="I12" s="39">
        <v>37429.54</v>
      </c>
      <c r="K12" s="9">
        <v>44835</v>
      </c>
      <c r="L12" s="13">
        <f>L7*6</f>
        <v>900358.20000000007</v>
      </c>
      <c r="M12" s="39">
        <v>0</v>
      </c>
    </row>
    <row r="13" spans="3:13" x14ac:dyDescent="0.25">
      <c r="C13" s="9">
        <v>44927</v>
      </c>
      <c r="D13" s="13">
        <f>D7*7</f>
        <v>13890509.43</v>
      </c>
      <c r="E13" s="39">
        <v>5655915.1900000004</v>
      </c>
      <c r="G13" s="21">
        <v>44927</v>
      </c>
      <c r="H13" s="23">
        <f>H7*7</f>
        <v>380954</v>
      </c>
      <c r="I13" s="39">
        <v>45067.53</v>
      </c>
      <c r="K13" s="9">
        <v>44927</v>
      </c>
      <c r="L13" s="13">
        <f>L7*7</f>
        <v>1050417.9000000001</v>
      </c>
      <c r="M13" s="39">
        <v>0</v>
      </c>
    </row>
    <row r="14" spans="3:13" x14ac:dyDescent="0.25">
      <c r="C14" s="9">
        <v>45017</v>
      </c>
      <c r="D14" s="13">
        <f>D7*8</f>
        <v>15874867.92</v>
      </c>
      <c r="E14" s="39">
        <v>3092302.72</v>
      </c>
      <c r="G14" s="21">
        <v>45017</v>
      </c>
      <c r="H14" s="23">
        <f>H7*8</f>
        <v>435376</v>
      </c>
      <c r="I14" s="39">
        <v>87573.72</v>
      </c>
      <c r="K14" s="9">
        <v>45017</v>
      </c>
      <c r="L14" s="13">
        <f>L7*8</f>
        <v>1200477.6000000001</v>
      </c>
      <c r="M14" s="39">
        <v>0</v>
      </c>
    </row>
    <row r="15" spans="3:13" x14ac:dyDescent="0.25">
      <c r="C15" s="9">
        <v>45108</v>
      </c>
      <c r="D15" s="13">
        <f>D7*9</f>
        <v>17859226.41</v>
      </c>
      <c r="E15" s="39">
        <v>2877519.52</v>
      </c>
      <c r="G15" s="21">
        <v>45108</v>
      </c>
      <c r="H15" s="23">
        <f>H7*9</f>
        <v>489798</v>
      </c>
      <c r="I15" s="39">
        <v>120726.6</v>
      </c>
      <c r="K15" s="9">
        <v>45108</v>
      </c>
      <c r="L15" s="13">
        <f>L7*9</f>
        <v>1350537.3</v>
      </c>
      <c r="M15" s="39">
        <v>808587.57</v>
      </c>
    </row>
    <row r="16" spans="3:13" x14ac:dyDescent="0.25">
      <c r="C16" s="9">
        <v>45200</v>
      </c>
      <c r="D16" s="13">
        <f>D7*10</f>
        <v>19843584.899999999</v>
      </c>
      <c r="E16" s="39">
        <v>5241909.76</v>
      </c>
      <c r="G16" s="21">
        <v>45200</v>
      </c>
      <c r="H16" s="23">
        <f>H7*10</f>
        <v>544220</v>
      </c>
      <c r="I16" s="39">
        <v>93993.5</v>
      </c>
      <c r="K16" s="9">
        <v>45200</v>
      </c>
      <c r="L16" s="13">
        <f>L7*10</f>
        <v>1500597</v>
      </c>
      <c r="M16" s="39">
        <v>610593.89</v>
      </c>
    </row>
    <row r="17" spans="3:15" x14ac:dyDescent="0.25">
      <c r="C17" s="9">
        <v>45292</v>
      </c>
      <c r="D17" s="13">
        <f>D7*11</f>
        <v>21827943.390000001</v>
      </c>
      <c r="E17" s="39">
        <v>1949198.97</v>
      </c>
      <c r="G17" s="21">
        <v>45292</v>
      </c>
      <c r="H17" s="23">
        <f>H7*11</f>
        <v>598642</v>
      </c>
      <c r="I17" s="39">
        <v>69532.179999999993</v>
      </c>
      <c r="K17" s="9">
        <v>45292</v>
      </c>
      <c r="L17" s="13">
        <f>L7*11</f>
        <v>1650656.7000000002</v>
      </c>
      <c r="M17" s="39">
        <v>30286.36</v>
      </c>
    </row>
    <row r="18" spans="3:15" x14ac:dyDescent="0.25">
      <c r="C18" s="9">
        <v>45383</v>
      </c>
      <c r="D18" s="13">
        <f>D7*12</f>
        <v>23812301.879999999</v>
      </c>
      <c r="E18" s="39">
        <v>216318.38</v>
      </c>
      <c r="G18" s="21">
        <v>45383</v>
      </c>
      <c r="H18" s="23">
        <f>H7*12</f>
        <v>653064</v>
      </c>
      <c r="I18" s="39">
        <v>17580.490000000002</v>
      </c>
      <c r="K18" s="9">
        <v>45383</v>
      </c>
      <c r="L18" s="13">
        <f>L7*12</f>
        <v>1800716.4000000001</v>
      </c>
      <c r="M18" s="39">
        <v>169770.18</v>
      </c>
    </row>
    <row r="19" spans="3:15" x14ac:dyDescent="0.25">
      <c r="C19" s="9">
        <v>45474</v>
      </c>
      <c r="D19" s="13">
        <f>D7*13</f>
        <v>25796660.370000001</v>
      </c>
      <c r="E19" s="39">
        <v>1927161.41</v>
      </c>
      <c r="G19" s="21">
        <v>45474</v>
      </c>
      <c r="H19" s="23">
        <f>H7*13</f>
        <v>707486</v>
      </c>
      <c r="I19" s="39">
        <v>184303.07</v>
      </c>
      <c r="K19" s="9">
        <v>45474</v>
      </c>
      <c r="L19" s="13">
        <f>L7*13</f>
        <v>1950776.1</v>
      </c>
      <c r="M19" s="39">
        <v>102219.37</v>
      </c>
    </row>
    <row r="20" spans="3:15" x14ac:dyDescent="0.25">
      <c r="C20" s="9">
        <v>45566</v>
      </c>
      <c r="D20" s="13">
        <f>D7*14</f>
        <v>27781018.859999999</v>
      </c>
      <c r="E20" s="39">
        <v>423257.45</v>
      </c>
      <c r="G20" s="21">
        <v>45566</v>
      </c>
      <c r="H20" s="23">
        <f>H7*14</f>
        <v>761908</v>
      </c>
      <c r="I20" s="39">
        <v>125068.57</v>
      </c>
      <c r="K20" s="9">
        <v>45566</v>
      </c>
      <c r="L20" s="13">
        <f>L7*14</f>
        <v>2100835.8000000003</v>
      </c>
      <c r="M20" s="39">
        <v>7500</v>
      </c>
    </row>
    <row r="21" spans="3:15" x14ac:dyDescent="0.25">
      <c r="C21" s="9">
        <v>45658</v>
      </c>
      <c r="D21" s="13">
        <f>D7*15</f>
        <v>29765377.350000001</v>
      </c>
      <c r="E21" s="39">
        <v>1307171.21</v>
      </c>
      <c r="G21" s="21">
        <v>45658</v>
      </c>
      <c r="H21" s="23">
        <f>H7*15</f>
        <v>816330</v>
      </c>
      <c r="I21" s="39">
        <v>48253.43</v>
      </c>
      <c r="K21" s="9">
        <v>45658</v>
      </c>
      <c r="L21" s="13">
        <f>L7*15</f>
        <v>2250895.5</v>
      </c>
      <c r="M21" s="39">
        <v>0</v>
      </c>
    </row>
    <row r="22" spans="3:15" x14ac:dyDescent="0.25">
      <c r="C22" s="9">
        <v>45748</v>
      </c>
      <c r="D22" s="13">
        <f>D7*16</f>
        <v>31749735.84</v>
      </c>
      <c r="E22" s="39">
        <v>39535.72</v>
      </c>
      <c r="G22" s="21">
        <v>45748</v>
      </c>
      <c r="H22" s="23">
        <f>H7*16</f>
        <v>870752</v>
      </c>
      <c r="I22" s="39">
        <v>18152.48</v>
      </c>
      <c r="K22" s="9">
        <v>45748</v>
      </c>
      <c r="L22" s="13">
        <f>L7*16</f>
        <v>2400955.2000000002</v>
      </c>
      <c r="M22" s="39">
        <v>0</v>
      </c>
    </row>
    <row r="23" spans="3:15" x14ac:dyDescent="0.25">
      <c r="C23" s="9">
        <v>45839</v>
      </c>
      <c r="D23" s="13">
        <f>D7*17</f>
        <v>33734094.329999998</v>
      </c>
      <c r="E23" s="39">
        <v>0</v>
      </c>
      <c r="G23" s="21">
        <v>45839</v>
      </c>
      <c r="H23" s="23">
        <f>H7*17</f>
        <v>925174</v>
      </c>
      <c r="I23" s="39">
        <v>0</v>
      </c>
      <c r="K23" s="9">
        <v>45839</v>
      </c>
      <c r="L23" s="13">
        <f>L7*17</f>
        <v>2551014.9000000004</v>
      </c>
      <c r="M23" s="39">
        <v>0</v>
      </c>
    </row>
    <row r="24" spans="3:15" x14ac:dyDescent="0.25">
      <c r="C24" s="9">
        <v>45931</v>
      </c>
      <c r="D24" s="13">
        <f>D7*18</f>
        <v>35718452.82</v>
      </c>
      <c r="E24" s="39">
        <v>5166339.3099999996</v>
      </c>
      <c r="G24" s="21">
        <v>45931</v>
      </c>
      <c r="H24" s="23">
        <f>H7*18</f>
        <v>979596</v>
      </c>
      <c r="I24" s="39">
        <v>41355.410000000003</v>
      </c>
      <c r="K24" s="9">
        <v>45931</v>
      </c>
      <c r="L24" s="13">
        <f>L7*18</f>
        <v>2701074.6</v>
      </c>
      <c r="M24" s="39">
        <v>0</v>
      </c>
    </row>
    <row r="25" spans="3:15" x14ac:dyDescent="0.25">
      <c r="C25" s="9">
        <v>46023</v>
      </c>
      <c r="D25" s="13">
        <f>D7*19</f>
        <v>37702811.310000002</v>
      </c>
      <c r="E25" s="39">
        <v>622860.43000000005</v>
      </c>
      <c r="G25" s="21">
        <v>46023</v>
      </c>
      <c r="H25" s="23">
        <f>H7*19</f>
        <v>1034018</v>
      </c>
      <c r="I25" s="39">
        <v>34834.769999999997</v>
      </c>
      <c r="K25" s="9">
        <v>46023</v>
      </c>
      <c r="L25" s="13">
        <f>L7*19</f>
        <v>2851134.3000000003</v>
      </c>
      <c r="M25" s="39">
        <v>0</v>
      </c>
    </row>
    <row r="26" spans="3:15" ht="15.75" thickBot="1" x14ac:dyDescent="0.3">
      <c r="C26" s="10">
        <v>46113</v>
      </c>
      <c r="D26" s="15">
        <f>D7*20</f>
        <v>39687169.799999997</v>
      </c>
      <c r="E26" s="40">
        <v>81240</v>
      </c>
      <c r="G26" s="24">
        <v>46113</v>
      </c>
      <c r="H26" s="19">
        <f>H7*20</f>
        <v>1088440</v>
      </c>
      <c r="I26" s="40">
        <v>21970.66</v>
      </c>
      <c r="K26" s="10">
        <v>46113</v>
      </c>
      <c r="L26" s="15">
        <f>L7*20</f>
        <v>3001194</v>
      </c>
      <c r="M26" s="40">
        <v>26614.86</v>
      </c>
    </row>
    <row r="27" spans="3:15" x14ac:dyDescent="0.25">
      <c r="C27" s="11" t="s">
        <v>10</v>
      </c>
      <c r="D27" s="14">
        <f>D7*20</f>
        <v>39687169.799999997</v>
      </c>
      <c r="E27" s="14">
        <f>SUM(E4:E26)</f>
        <v>32658842.069999997</v>
      </c>
      <c r="G27" s="11" t="s">
        <v>10</v>
      </c>
      <c r="H27" s="25">
        <f>H26</f>
        <v>1088440</v>
      </c>
      <c r="I27" s="14">
        <f>SUM(I4:I26)</f>
        <v>1002523.9500000003</v>
      </c>
      <c r="K27" s="11" t="s">
        <v>10</v>
      </c>
      <c r="L27" s="14">
        <f>L7*20</f>
        <v>3001194</v>
      </c>
      <c r="M27" s="14">
        <f>SUM(M4:M26)</f>
        <v>2837528.23</v>
      </c>
    </row>
    <row r="28" spans="3:15" x14ac:dyDescent="0.25">
      <c r="G28" s="26"/>
      <c r="H28" s="26"/>
    </row>
    <row r="30" spans="3:15" x14ac:dyDescent="0.25">
      <c r="I30" s="16"/>
      <c r="O30" s="18"/>
    </row>
    <row r="31" spans="3:15" x14ac:dyDescent="0.25">
      <c r="I31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1f0-a6f6-4edd-9f17-67aab279c36f" xsi:nil="true"/>
    <lcf76f155ced4ddcb4097134ff3c332f xmlns="5483e490-0af1-4a6b-be95-53a173d9a4b5">
      <Terms xmlns="http://schemas.microsoft.com/office/infopath/2007/PartnerControls"/>
    </lcf76f155ced4ddcb4097134ff3c332f>
    <Number xmlns="5483e490-0af1-4a6b-be95-53a173d9a4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F9A500805094E93638FF8ADDC167A" ma:contentTypeVersion="19" ma:contentTypeDescription="Create a new document." ma:contentTypeScope="" ma:versionID="344d68760222d99c035059e56f8774b5">
  <xsd:schema xmlns:xsd="http://www.w3.org/2001/XMLSchema" xmlns:xs="http://www.w3.org/2001/XMLSchema" xmlns:p="http://schemas.microsoft.com/office/2006/metadata/properties" xmlns:ns2="5483e490-0af1-4a6b-be95-53a173d9a4b5" xmlns:ns3="e5a521f0-a6f6-4edd-9f17-67aab279c36f" targetNamespace="http://schemas.microsoft.com/office/2006/metadata/properties" ma:root="true" ma:fieldsID="c3348156dca3f09bde7f83b4df24312c" ns2:_="" ns3:_="">
    <xsd:import namespace="5483e490-0af1-4a6b-be95-53a173d9a4b5"/>
    <xsd:import namespace="e5a521f0-a6f6-4edd-9f17-67aab279c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3e490-0af1-4a6b-be95-53a173d9a4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26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1f0-a6f6-4edd-9f17-67aab279c3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8fcdf4-516c-4f06-a150-c281679c830b}" ma:internalName="TaxCatchAll" ma:showField="CatchAllData" ma:web="e5a521f0-a6f6-4edd-9f17-67aab279c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C3D479-7034-4D81-A2C1-1D93608746C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5483e490-0af1-4a6b-be95-53a173d9a4b5"/>
    <ds:schemaRef ds:uri="http://schemas.microsoft.com/office/infopath/2007/PartnerControls"/>
    <ds:schemaRef ds:uri="e5a521f0-a6f6-4edd-9f17-67aab279c36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68002DE-0B67-4756-BBD5-167727C3B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BDDA7-17EB-4535-B62B-48B50A1D0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3e490-0af1-4a6b-be95-53a173d9a4b5"/>
    <ds:schemaRef ds:uri="e5a521f0-a6f6-4edd-9f17-67aab279c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Outcomes</vt:lpstr>
      <vt:lpstr>Expenditures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Hayley Crozier</dc:creator>
  <cp:keywords/>
  <dc:description/>
  <cp:lastModifiedBy>Hayley Crozier</cp:lastModifiedBy>
  <cp:revision/>
  <dcterms:created xsi:type="dcterms:W3CDTF">2025-05-01T17:21:11Z</dcterms:created>
  <dcterms:modified xsi:type="dcterms:W3CDTF">2026-04-07T19:25:21Z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0x010100EBFF9A500805094E93638FF8ADDC167A</vt:lpwstr>
  </property>
  <property fmtid="{D5CDD505-2E9C-101B-9397-08002B2CF9AE}" pid="3" name="MediaServiceImageTags">
    <vt:lpwstr/>
  </property>
</Properties>
</file>